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240" yWindow="100" windowWidth="25360" windowHeight="16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23" i="1"/>
  <c r="C31" i="1"/>
  <c r="C29" i="1"/>
  <c r="D29" i="1"/>
  <c r="C30" i="1"/>
  <c r="D30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28" i="1"/>
  <c r="D28" i="1"/>
  <c r="F29" i="1"/>
  <c r="G29" i="1"/>
  <c r="F30" i="1"/>
  <c r="G30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28" i="1"/>
  <c r="G28" i="1"/>
  <c r="B24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8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28" i="1"/>
  <c r="H29" i="1"/>
  <c r="H30" i="1"/>
  <c r="A29" i="1"/>
  <c r="K29" i="1"/>
  <c r="L29" i="1"/>
  <c r="A30" i="1"/>
  <c r="K30" i="1"/>
  <c r="L30" i="1"/>
  <c r="A31" i="1"/>
  <c r="A32" i="1"/>
  <c r="K32" i="1"/>
  <c r="L32" i="1"/>
  <c r="A33" i="1"/>
  <c r="K33" i="1"/>
  <c r="L33" i="1"/>
  <c r="A34" i="1"/>
  <c r="K34" i="1"/>
  <c r="L34" i="1"/>
  <c r="A35" i="1"/>
  <c r="K35" i="1"/>
  <c r="L35" i="1"/>
  <c r="A36" i="1"/>
  <c r="K36" i="1"/>
  <c r="L36" i="1"/>
  <c r="A37" i="1"/>
  <c r="K37" i="1"/>
  <c r="L37" i="1"/>
  <c r="A38" i="1"/>
  <c r="K38" i="1"/>
  <c r="L38" i="1"/>
  <c r="A39" i="1"/>
  <c r="K39" i="1"/>
  <c r="L39" i="1"/>
  <c r="A40" i="1"/>
  <c r="K40" i="1"/>
  <c r="L40" i="1"/>
  <c r="A41" i="1"/>
  <c r="K41" i="1"/>
  <c r="L41" i="1"/>
  <c r="A42" i="1"/>
  <c r="K42" i="1"/>
  <c r="L42" i="1"/>
  <c r="A43" i="1"/>
  <c r="K43" i="1"/>
  <c r="L43" i="1"/>
  <c r="A44" i="1"/>
  <c r="K44" i="1"/>
  <c r="L44" i="1"/>
  <c r="N29" i="1"/>
  <c r="O29" i="1"/>
  <c r="N30" i="1"/>
  <c r="O30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28" i="1"/>
  <c r="O28" i="1"/>
  <c r="K28" i="1"/>
  <c r="L28" i="1"/>
  <c r="I29" i="1"/>
  <c r="Q29" i="1"/>
  <c r="T29" i="1"/>
  <c r="I30" i="1"/>
  <c r="Q30" i="1"/>
  <c r="T30" i="1"/>
  <c r="I32" i="1"/>
  <c r="Q32" i="1"/>
  <c r="T32" i="1"/>
  <c r="I33" i="1"/>
  <c r="Q33" i="1"/>
  <c r="T33" i="1"/>
  <c r="I34" i="1"/>
  <c r="Q34" i="1"/>
  <c r="T34" i="1"/>
  <c r="I35" i="1"/>
  <c r="Q35" i="1"/>
  <c r="T35" i="1"/>
  <c r="I36" i="1"/>
  <c r="Q36" i="1"/>
  <c r="T36" i="1"/>
  <c r="I37" i="1"/>
  <c r="Q37" i="1"/>
  <c r="T37" i="1"/>
  <c r="I38" i="1"/>
  <c r="Q38" i="1"/>
  <c r="T38" i="1"/>
  <c r="I39" i="1"/>
  <c r="Q39" i="1"/>
  <c r="T39" i="1"/>
  <c r="I40" i="1"/>
  <c r="Q40" i="1"/>
  <c r="T40" i="1"/>
  <c r="I41" i="1"/>
  <c r="Q41" i="1"/>
  <c r="T41" i="1"/>
  <c r="I42" i="1"/>
  <c r="Q42" i="1"/>
  <c r="T42" i="1"/>
  <c r="I43" i="1"/>
  <c r="Q43" i="1"/>
  <c r="T43" i="1"/>
  <c r="I44" i="1"/>
  <c r="Q44" i="1"/>
  <c r="T44" i="1"/>
  <c r="I28" i="1"/>
  <c r="Q28" i="1"/>
  <c r="T28" i="1"/>
  <c r="M29" i="1"/>
  <c r="P29" i="1"/>
  <c r="R29" i="1"/>
  <c r="M30" i="1"/>
  <c r="P30" i="1"/>
  <c r="R30" i="1"/>
  <c r="M32" i="1"/>
  <c r="P32" i="1"/>
  <c r="R32" i="1"/>
  <c r="M33" i="1"/>
  <c r="P33" i="1"/>
  <c r="R33" i="1"/>
  <c r="M34" i="1"/>
  <c r="P34" i="1"/>
  <c r="R34" i="1"/>
  <c r="M35" i="1"/>
  <c r="P35" i="1"/>
  <c r="R35" i="1"/>
  <c r="M36" i="1"/>
  <c r="P36" i="1"/>
  <c r="R36" i="1"/>
  <c r="M37" i="1"/>
  <c r="P37" i="1"/>
  <c r="R37" i="1"/>
  <c r="M38" i="1"/>
  <c r="P38" i="1"/>
  <c r="R38" i="1"/>
  <c r="M39" i="1"/>
  <c r="P39" i="1"/>
  <c r="R39" i="1"/>
  <c r="M40" i="1"/>
  <c r="P40" i="1"/>
  <c r="R40" i="1"/>
  <c r="M41" i="1"/>
  <c r="P41" i="1"/>
  <c r="R41" i="1"/>
  <c r="M42" i="1"/>
  <c r="P42" i="1"/>
  <c r="R42" i="1"/>
  <c r="M43" i="1"/>
  <c r="P43" i="1"/>
  <c r="R43" i="1"/>
  <c r="M44" i="1"/>
  <c r="P44" i="1"/>
  <c r="R44" i="1"/>
  <c r="D31" i="1"/>
  <c r="F31" i="1"/>
  <c r="I31" i="1"/>
  <c r="Q31" i="1"/>
  <c r="R31" i="1"/>
  <c r="H31" i="1"/>
  <c r="N31" i="1"/>
  <c r="P31" i="1"/>
  <c r="E31" i="1"/>
  <c r="K31" i="1"/>
  <c r="M31" i="1"/>
  <c r="T31" i="1"/>
  <c r="O31" i="1"/>
  <c r="L31" i="1"/>
</calcChain>
</file>

<file path=xl/sharedStrings.xml><?xml version="1.0" encoding="utf-8"?>
<sst xmlns="http://schemas.openxmlformats.org/spreadsheetml/2006/main" count="49" uniqueCount="34">
  <si>
    <t>Preferred vs Participating Preferred</t>
  </si>
  <si>
    <t>Previously invested capital</t>
  </si>
  <si>
    <t>Outcomes Tables</t>
  </si>
  <si>
    <t>Enterprise Value</t>
  </si>
  <si>
    <t>Ownership of new investors</t>
  </si>
  <si>
    <t>Ownership of previous investors</t>
  </si>
  <si>
    <t>Management Ownership</t>
  </si>
  <si>
    <t>Previous Investors</t>
  </si>
  <si>
    <t>New Investors</t>
  </si>
  <si>
    <t>Management</t>
  </si>
  <si>
    <t>Dividend</t>
  </si>
  <si>
    <t>Participating ?</t>
  </si>
  <si>
    <t>Previous Participating?</t>
  </si>
  <si>
    <t>Proceeds from Preference</t>
  </si>
  <si>
    <t>Proceeds from Common</t>
  </si>
  <si>
    <t>Proceeds</t>
  </si>
  <si>
    <t>Proceeds from Dividend</t>
  </si>
  <si>
    <t>previous Dividend</t>
  </si>
  <si>
    <t>I'm leaving the option pool out - there is already enough to play with here</t>
  </si>
  <si>
    <t>As a % of total</t>
  </si>
  <si>
    <t>NA</t>
  </si>
  <si>
    <t>check</t>
  </si>
  <si>
    <t>Exit Year</t>
  </si>
  <si>
    <t>Change Cells with Blue fonts only</t>
  </si>
  <si>
    <t>Pre Money valuation</t>
  </si>
  <si>
    <t>New Capital</t>
  </si>
  <si>
    <t>Secondary Shares Purchased</t>
  </si>
  <si>
    <t>Post Money Valuation</t>
  </si>
  <si>
    <t>Returns Multiple</t>
  </si>
  <si>
    <t>I'm leaving out the ability to put a cap on the participation…that is also something to consider but beyond the scope of this post.</t>
  </si>
  <si>
    <t>no</t>
  </si>
  <si>
    <t>yes</t>
  </si>
  <si>
    <t>Assumes previous investors get pref back first, not pro rata, in case of exit value &lt; preference stack</t>
  </si>
  <si>
    <t>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</si>
</sst>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x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color theme="8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3" fontId="0" fillId="0" borderId="0" xfId="0" applyNumberForma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2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/>
    <xf numFmtId="0" fontId="0" fillId="4" borderId="0" xfId="0" applyFill="1"/>
    <xf numFmtId="3" fontId="2" fillId="4" borderId="0" xfId="0" applyNumberFormat="1" applyFont="1" applyFill="1" applyAlignment="1">
      <alignment horizontal="centerContinuous"/>
    </xf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9" fontId="5" fillId="0" borderId="0" xfId="0" applyNumberFormat="1" applyFont="1" applyAlignment="1">
      <alignment horizontal="right"/>
    </xf>
    <xf numFmtId="9" fontId="5" fillId="0" borderId="0" xfId="1" applyFont="1" applyAlignment="1">
      <alignment horizontal="right"/>
    </xf>
    <xf numFmtId="9" fontId="0" fillId="0" borderId="0" xfId="1" applyFont="1" applyAlignment="1">
      <alignment horizontal="right"/>
    </xf>
    <xf numFmtId="164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/>
  </cellXfs>
  <cellStyles count="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B13" sqref="B13"/>
    </sheetView>
  </sheetViews>
  <sheetFormatPr baseColWidth="10" defaultRowHeight="15" x14ac:dyDescent="0"/>
  <cols>
    <col min="1" max="1" width="26.83203125" customWidth="1"/>
    <col min="3" max="3" width="17.5" customWidth="1"/>
    <col min="4" max="4" width="20.83203125" bestFit="1" customWidth="1"/>
    <col min="5" max="5" width="21" bestFit="1" customWidth="1"/>
    <col min="6" max="6" width="22.5" bestFit="1" customWidth="1"/>
    <col min="7" max="7" width="20.83203125" bestFit="1" customWidth="1"/>
    <col min="8" max="8" width="21" bestFit="1" customWidth="1"/>
    <col min="9" max="9" width="26.83203125" customWidth="1"/>
    <col min="10" max="10" width="7.1640625" customWidth="1"/>
    <col min="11" max="11" width="16.5" bestFit="1" customWidth="1"/>
    <col min="12" max="13" width="16.5" customWidth="1"/>
    <col min="14" max="14" width="13.1640625" bestFit="1" customWidth="1"/>
    <col min="15" max="16" width="13.1640625" customWidth="1"/>
    <col min="17" max="17" width="12.33203125" bestFit="1" customWidth="1"/>
    <col min="18" max="18" width="12.33203125" customWidth="1"/>
  </cols>
  <sheetData>
    <row r="1" spans="1:3">
      <c r="A1" s="1" t="s">
        <v>0</v>
      </c>
    </row>
    <row r="2" spans="1:3">
      <c r="A2" s="3" t="s">
        <v>29</v>
      </c>
    </row>
    <row r="3" spans="1:3">
      <c r="A3" s="3" t="s">
        <v>18</v>
      </c>
    </row>
    <row r="4" spans="1:3">
      <c r="A4" s="3" t="s">
        <v>32</v>
      </c>
    </row>
    <row r="5" spans="1:3">
      <c r="A5" s="3"/>
    </row>
    <row r="6" spans="1:3">
      <c r="A6" s="21" t="s">
        <v>23</v>
      </c>
    </row>
    <row r="8" spans="1:3">
      <c r="A8" t="s">
        <v>24</v>
      </c>
      <c r="B8" s="15">
        <v>50</v>
      </c>
    </row>
    <row r="9" spans="1:3">
      <c r="B9" s="16"/>
    </row>
    <row r="10" spans="1:3">
      <c r="A10" t="s">
        <v>25</v>
      </c>
      <c r="B10" s="15">
        <v>25</v>
      </c>
    </row>
    <row r="11" spans="1:3">
      <c r="A11" t="s">
        <v>26</v>
      </c>
      <c r="B11" s="15">
        <v>5</v>
      </c>
    </row>
    <row r="12" spans="1:3">
      <c r="A12" t="s">
        <v>27</v>
      </c>
      <c r="B12" s="16">
        <f>B8+B10-B11</f>
        <v>70</v>
      </c>
    </row>
    <row r="13" spans="1:3">
      <c r="A13" t="s">
        <v>10</v>
      </c>
      <c r="B13" s="17">
        <v>0</v>
      </c>
    </row>
    <row r="14" spans="1:3">
      <c r="A14" t="s">
        <v>11</v>
      </c>
      <c r="B14" s="15" t="s">
        <v>30</v>
      </c>
      <c r="C14" t="s">
        <v>33</v>
      </c>
    </row>
    <row r="15" spans="1:3">
      <c r="B15" s="16"/>
    </row>
    <row r="16" spans="1:3">
      <c r="B16" s="16"/>
    </row>
    <row r="17" spans="1:20">
      <c r="A17" t="s">
        <v>1</v>
      </c>
      <c r="B17" s="15">
        <v>15</v>
      </c>
    </row>
    <row r="18" spans="1:20">
      <c r="A18" t="s">
        <v>12</v>
      </c>
      <c r="B18" s="15" t="s">
        <v>31</v>
      </c>
      <c r="C18" t="s">
        <v>33</v>
      </c>
    </row>
    <row r="19" spans="1:20">
      <c r="A19" t="s">
        <v>17</v>
      </c>
      <c r="B19" s="17">
        <v>0.08</v>
      </c>
    </row>
    <row r="20" spans="1:20">
      <c r="B20" s="16"/>
    </row>
    <row r="21" spans="1:20">
      <c r="B21" s="16"/>
    </row>
    <row r="22" spans="1:20">
      <c r="A22" t="s">
        <v>5</v>
      </c>
      <c r="B22" s="18">
        <v>0.25</v>
      </c>
    </row>
    <row r="23" spans="1:20">
      <c r="A23" t="s">
        <v>4</v>
      </c>
      <c r="B23" s="19">
        <f>B10/B12</f>
        <v>0.35714285714285715</v>
      </c>
    </row>
    <row r="24" spans="1:20">
      <c r="A24" t="s">
        <v>6</v>
      </c>
      <c r="B24" s="19">
        <f>1-B23-B22</f>
        <v>0.39285714285714279</v>
      </c>
    </row>
    <row r="26" spans="1:20">
      <c r="A26" s="1" t="s">
        <v>2</v>
      </c>
      <c r="C26" s="5" t="s">
        <v>7</v>
      </c>
      <c r="D26" s="6"/>
      <c r="E26" s="6"/>
      <c r="F26" s="8" t="s">
        <v>8</v>
      </c>
      <c r="G26" s="9"/>
      <c r="H26" s="9"/>
      <c r="I26" s="12" t="s">
        <v>9</v>
      </c>
      <c r="K26" s="5" t="s">
        <v>7</v>
      </c>
      <c r="L26" s="5"/>
      <c r="M26" s="5"/>
      <c r="N26" s="8" t="s">
        <v>8</v>
      </c>
      <c r="O26" s="8"/>
      <c r="P26" s="8"/>
      <c r="Q26" s="12" t="s">
        <v>9</v>
      </c>
      <c r="R26" s="12"/>
    </row>
    <row r="27" spans="1:20">
      <c r="A27" s="1" t="s">
        <v>3</v>
      </c>
      <c r="B27" t="s">
        <v>22</v>
      </c>
      <c r="C27" s="7" t="s">
        <v>13</v>
      </c>
      <c r="D27" s="7" t="s">
        <v>16</v>
      </c>
      <c r="E27" s="7" t="s">
        <v>14</v>
      </c>
      <c r="F27" s="10" t="s">
        <v>13</v>
      </c>
      <c r="G27" s="10" t="s">
        <v>16</v>
      </c>
      <c r="H27" s="10" t="s">
        <v>14</v>
      </c>
      <c r="I27" s="11" t="s">
        <v>14</v>
      </c>
      <c r="K27" s="7" t="s">
        <v>15</v>
      </c>
      <c r="L27" s="7" t="s">
        <v>28</v>
      </c>
      <c r="M27" s="7" t="s">
        <v>19</v>
      </c>
      <c r="N27" s="10" t="s">
        <v>15</v>
      </c>
      <c r="O27" s="10" t="s">
        <v>28</v>
      </c>
      <c r="P27" s="10" t="s">
        <v>19</v>
      </c>
      <c r="Q27" s="11" t="s">
        <v>15</v>
      </c>
      <c r="R27" s="11" t="s">
        <v>19</v>
      </c>
      <c r="T27" s="3" t="s">
        <v>21</v>
      </c>
    </row>
    <row r="28" spans="1:20">
      <c r="A28" s="22">
        <v>0</v>
      </c>
      <c r="B28" s="2">
        <v>3</v>
      </c>
      <c r="C28" s="4">
        <f>IF($B$18="Yes",MIN(A28,$B$17),IF(A28&gt;=$B$17,IF($B$17&gt;$B$23*A28,$B$17,0),0))</f>
        <v>0</v>
      </c>
      <c r="D28" s="4">
        <f>IF($B$19=0,0,MAX(0,MIN(A28-C28,((1+$B$19)^(B28))*$B$17-$B$17)))</f>
        <v>0</v>
      </c>
      <c r="E28" s="4">
        <f>IF(AND($B$18="no",C28&gt;0),0,(A28-SUM(C28:D28,F28:G28))*$B$22)</f>
        <v>0</v>
      </c>
      <c r="F28" s="4">
        <f>IF($B$14="yes",IF(A28-SUM(C28:D28)&gt;$B$10,$B$10,A28-SUM(C28:D28)),IF($B$10&gt;$B$23*A28,MIN($B$10,A28-SUM(C28:D28)),0))</f>
        <v>0</v>
      </c>
      <c r="G28" s="4">
        <f>IF($B$13=0,0,MAX(0,MIN(A28-SUM(F28,C28:D28),((1+$B$13)^B28)*$B$10-$B$10)))</f>
        <v>0</v>
      </c>
      <c r="H28" s="4">
        <f>IF(AND($B$14="no",F28&gt;0),0,(A28-SUM(F28:G28,C28:D28))*$B$23)</f>
        <v>0</v>
      </c>
      <c r="I28" s="4">
        <f>(A28-SUM(F28:G28,C28:D28))*$B$24</f>
        <v>0</v>
      </c>
      <c r="K28" s="14">
        <f>SUM(C28:E28)</f>
        <v>0</v>
      </c>
      <c r="L28" s="20">
        <f>K28/$B$17</f>
        <v>0</v>
      </c>
      <c r="M28" s="13" t="s">
        <v>20</v>
      </c>
      <c r="N28" s="14">
        <f t="shared" ref="N28:N44" si="0">SUM(F28:H28)</f>
        <v>0</v>
      </c>
      <c r="O28" s="20">
        <f>N28/$B$10</f>
        <v>0</v>
      </c>
      <c r="P28" s="13" t="s">
        <v>20</v>
      </c>
      <c r="Q28" s="14">
        <f t="shared" ref="Q28:Q44" si="1">I28</f>
        <v>0</v>
      </c>
      <c r="R28" s="13" t="s">
        <v>20</v>
      </c>
      <c r="T28" s="4">
        <f>SUM(Q28,N28,K28)*2-SUM(C28:I28)-A28</f>
        <v>0</v>
      </c>
    </row>
    <row r="29" spans="1:20">
      <c r="A29">
        <f>A28+15</f>
        <v>15</v>
      </c>
      <c r="B29" s="2">
        <v>3</v>
      </c>
      <c r="C29" s="4">
        <f t="shared" ref="C29:C44" si="2">IF($B$18="Yes",MIN(A29,$B$17),IF(A29&gt;=$B$17,IF($B$17&gt;$B$23*A29,$B$17,0),0))</f>
        <v>15</v>
      </c>
      <c r="D29" s="4">
        <f t="shared" ref="D29:D44" si="3">IF($B$19=0,0,MAX(0,MIN(A29-C29,((1+$B$19)^(B29))*$B$17-$B$17)))</f>
        <v>0</v>
      </c>
      <c r="E29" s="4">
        <f t="shared" ref="E29:E44" si="4">IF(AND($B$18="no",C29&gt;0),0,(A29-SUM(C29:D29,F29:G29))*$B$22)</f>
        <v>0</v>
      </c>
      <c r="F29" s="4">
        <f t="shared" ref="F28:F44" si="5">IF($B$14="yes",IF(A29-SUM(C29:D29)&gt;$B$10,$B$10,A29-SUM(C29:D29)),IF($B$10&gt;$B$23*A29,MIN($B$10,A29-SUM(C29:D29)),0))</f>
        <v>0</v>
      </c>
      <c r="G29" s="4">
        <f t="shared" ref="G29:G44" si="6">IF($B$13=0,0,MAX(0,MIN(A29-SUM(F29,C29:D29),((1+$B$13)^B29)*$B$10-$B$10)))</f>
        <v>0</v>
      </c>
      <c r="H29" s="4">
        <f>IF(AND($B$14="no",F29&gt;0),0,(A29-SUM(F29:G29,C29:D29))*$B$23)</f>
        <v>0</v>
      </c>
      <c r="I29" s="4">
        <f t="shared" ref="I29:I44" si="7">(A29-SUM(F29:G29,C29:D29))*$B$24</f>
        <v>0</v>
      </c>
      <c r="K29" s="14">
        <f t="shared" ref="K29:K44" si="8">SUM(C29:E29)</f>
        <v>15</v>
      </c>
      <c r="L29" s="20">
        <f t="shared" ref="L29:L44" si="9">K29/$B$17</f>
        <v>1</v>
      </c>
      <c r="M29" s="13">
        <f t="shared" ref="M29:M44" si="10">K29/A29</f>
        <v>1</v>
      </c>
      <c r="N29" s="14">
        <f t="shared" si="0"/>
        <v>0</v>
      </c>
      <c r="O29" s="20">
        <f t="shared" ref="O29:O44" si="11">N29/$B$10</f>
        <v>0</v>
      </c>
      <c r="P29" s="13">
        <f t="shared" ref="P29:P44" si="12">N29/A29</f>
        <v>0</v>
      </c>
      <c r="Q29" s="14">
        <f t="shared" si="1"/>
        <v>0</v>
      </c>
      <c r="R29" s="13">
        <f t="shared" ref="R29:R44" si="13">Q29/A29</f>
        <v>0</v>
      </c>
      <c r="T29" s="4">
        <f t="shared" ref="T29:T44" si="14">SUM(Q29,N29,K29)*2-SUM(C29:I29)-A29</f>
        <v>0</v>
      </c>
    </row>
    <row r="30" spans="1:20">
      <c r="A30">
        <f t="shared" ref="A30:A44" si="15">A29+15</f>
        <v>30</v>
      </c>
      <c r="B30" s="2">
        <v>3</v>
      </c>
      <c r="C30" s="4">
        <f t="shared" si="2"/>
        <v>15</v>
      </c>
      <c r="D30" s="4">
        <f t="shared" si="3"/>
        <v>3.8956800000000023</v>
      </c>
      <c r="E30" s="4">
        <f t="shared" si="4"/>
        <v>0</v>
      </c>
      <c r="F30" s="4">
        <f t="shared" si="5"/>
        <v>11.104319999999998</v>
      </c>
      <c r="G30" s="4">
        <f t="shared" si="6"/>
        <v>0</v>
      </c>
      <c r="H30" s="4">
        <f>IF(AND($B$14="no",F30&gt;0),0,(A30-SUM(F30:G30,C30:D30))*$B$23)</f>
        <v>0</v>
      </c>
      <c r="I30" s="4">
        <f t="shared" si="7"/>
        <v>0</v>
      </c>
      <c r="K30" s="14">
        <f t="shared" si="8"/>
        <v>18.895680000000002</v>
      </c>
      <c r="L30" s="20">
        <f t="shared" si="9"/>
        <v>1.2597120000000002</v>
      </c>
      <c r="M30" s="13">
        <f t="shared" si="10"/>
        <v>0.62985600000000008</v>
      </c>
      <c r="N30" s="14">
        <f t="shared" si="0"/>
        <v>11.104319999999998</v>
      </c>
      <c r="O30" s="20">
        <f t="shared" si="11"/>
        <v>0.44417279999999992</v>
      </c>
      <c r="P30" s="13">
        <f t="shared" si="12"/>
        <v>0.37014399999999992</v>
      </c>
      <c r="Q30" s="14">
        <f t="shared" si="1"/>
        <v>0</v>
      </c>
      <c r="R30" s="13">
        <f t="shared" si="13"/>
        <v>0</v>
      </c>
      <c r="T30" s="4">
        <f t="shared" si="14"/>
        <v>0</v>
      </c>
    </row>
    <row r="31" spans="1:20">
      <c r="A31">
        <f t="shared" si="15"/>
        <v>45</v>
      </c>
      <c r="B31" s="2">
        <v>3</v>
      </c>
      <c r="C31" s="4">
        <f t="shared" si="2"/>
        <v>15</v>
      </c>
      <c r="D31" s="4">
        <f t="shared" si="3"/>
        <v>3.8956800000000023</v>
      </c>
      <c r="E31" s="4">
        <f t="shared" si="4"/>
        <v>0.27608000000000033</v>
      </c>
      <c r="F31" s="4">
        <f t="shared" si="5"/>
        <v>25</v>
      </c>
      <c r="G31" s="4">
        <f t="shared" si="6"/>
        <v>0</v>
      </c>
      <c r="H31" s="4">
        <f t="shared" ref="H31:H44" si="16">IF(AND($B$14="no",F31&gt;0),0,(A31-SUM(F31:G31,C31:D31))*$B$23)</f>
        <v>0</v>
      </c>
      <c r="I31" s="4">
        <f t="shared" si="7"/>
        <v>0.43384000000000045</v>
      </c>
      <c r="K31" s="14">
        <f t="shared" si="8"/>
        <v>19.171760000000003</v>
      </c>
      <c r="L31" s="20">
        <f t="shared" si="9"/>
        <v>1.2781173333333335</v>
      </c>
      <c r="M31" s="13">
        <f t="shared" si="10"/>
        <v>0.42603911111111115</v>
      </c>
      <c r="N31" s="14">
        <f t="shared" si="0"/>
        <v>25</v>
      </c>
      <c r="O31" s="20">
        <f t="shared" si="11"/>
        <v>1</v>
      </c>
      <c r="P31" s="13">
        <f t="shared" si="12"/>
        <v>0.55555555555555558</v>
      </c>
      <c r="Q31" s="14">
        <f t="shared" si="1"/>
        <v>0.43384000000000045</v>
      </c>
      <c r="R31" s="13">
        <f t="shared" si="13"/>
        <v>9.6408888888888985E-3</v>
      </c>
      <c r="T31" s="4">
        <f t="shared" si="14"/>
        <v>-0.39440000000000452</v>
      </c>
    </row>
    <row r="32" spans="1:20">
      <c r="A32">
        <f t="shared" si="15"/>
        <v>60</v>
      </c>
      <c r="B32" s="2">
        <v>3</v>
      </c>
      <c r="C32" s="4">
        <f t="shared" si="2"/>
        <v>15</v>
      </c>
      <c r="D32" s="4">
        <f t="shared" si="3"/>
        <v>3.8956800000000023</v>
      </c>
      <c r="E32" s="4">
        <f t="shared" si="4"/>
        <v>4.0260800000000003</v>
      </c>
      <c r="F32" s="4">
        <f t="shared" si="5"/>
        <v>25</v>
      </c>
      <c r="G32" s="4">
        <f t="shared" si="6"/>
        <v>0</v>
      </c>
      <c r="H32" s="4">
        <f t="shared" si="16"/>
        <v>0</v>
      </c>
      <c r="I32" s="4">
        <f t="shared" si="7"/>
        <v>6.3266971428571424</v>
      </c>
      <c r="K32" s="14">
        <f t="shared" si="8"/>
        <v>22.921760000000003</v>
      </c>
      <c r="L32" s="20">
        <f t="shared" si="9"/>
        <v>1.5281173333333335</v>
      </c>
      <c r="M32" s="13">
        <f t="shared" si="10"/>
        <v>0.38202933333333339</v>
      </c>
      <c r="N32" s="14">
        <f t="shared" si="0"/>
        <v>25</v>
      </c>
      <c r="O32" s="20">
        <f t="shared" si="11"/>
        <v>1</v>
      </c>
      <c r="P32" s="13">
        <f t="shared" si="12"/>
        <v>0.41666666666666669</v>
      </c>
      <c r="Q32" s="14">
        <f t="shared" si="1"/>
        <v>6.3266971428571424</v>
      </c>
      <c r="R32" s="13">
        <f t="shared" si="13"/>
        <v>0.10544495238095238</v>
      </c>
      <c r="T32" s="4">
        <f t="shared" si="14"/>
        <v>-5.7515428571428515</v>
      </c>
    </row>
    <row r="33" spans="1:20">
      <c r="A33">
        <f t="shared" si="15"/>
        <v>75</v>
      </c>
      <c r="B33" s="2">
        <v>3</v>
      </c>
      <c r="C33" s="4">
        <f t="shared" si="2"/>
        <v>15</v>
      </c>
      <c r="D33" s="4">
        <f t="shared" si="3"/>
        <v>3.8956800000000023</v>
      </c>
      <c r="E33" s="4">
        <f t="shared" si="4"/>
        <v>14.02608</v>
      </c>
      <c r="F33" s="4">
        <f t="shared" si="5"/>
        <v>0</v>
      </c>
      <c r="G33" s="4">
        <f t="shared" si="6"/>
        <v>0</v>
      </c>
      <c r="H33" s="4">
        <f t="shared" si="16"/>
        <v>20.037257142857143</v>
      </c>
      <c r="I33" s="4">
        <f t="shared" si="7"/>
        <v>22.040982857142854</v>
      </c>
      <c r="K33" s="14">
        <f t="shared" si="8"/>
        <v>32.921760000000006</v>
      </c>
      <c r="L33" s="20">
        <f t="shared" si="9"/>
        <v>2.1947840000000003</v>
      </c>
      <c r="M33" s="13">
        <f t="shared" si="10"/>
        <v>0.43895680000000009</v>
      </c>
      <c r="N33" s="14">
        <f t="shared" si="0"/>
        <v>20.037257142857143</v>
      </c>
      <c r="O33" s="20">
        <f t="shared" si="11"/>
        <v>0.80149028571428571</v>
      </c>
      <c r="P33" s="13">
        <f t="shared" si="12"/>
        <v>0.26716342857142855</v>
      </c>
      <c r="Q33" s="14">
        <f t="shared" si="1"/>
        <v>22.040982857142854</v>
      </c>
      <c r="R33" s="13">
        <f t="shared" si="13"/>
        <v>0.29387977142857141</v>
      </c>
      <c r="T33" s="4">
        <f t="shared" si="14"/>
        <v>0</v>
      </c>
    </row>
    <row r="34" spans="1:20">
      <c r="A34">
        <f t="shared" si="15"/>
        <v>90</v>
      </c>
      <c r="B34" s="2">
        <v>3</v>
      </c>
      <c r="C34" s="4">
        <f t="shared" si="2"/>
        <v>15</v>
      </c>
      <c r="D34" s="4">
        <f t="shared" si="3"/>
        <v>3.8956800000000023</v>
      </c>
      <c r="E34" s="4">
        <f t="shared" si="4"/>
        <v>17.77608</v>
      </c>
      <c r="F34" s="4">
        <f t="shared" si="5"/>
        <v>0</v>
      </c>
      <c r="G34" s="4">
        <f t="shared" si="6"/>
        <v>0</v>
      </c>
      <c r="H34" s="4">
        <f t="shared" si="16"/>
        <v>25.394400000000001</v>
      </c>
      <c r="I34" s="4">
        <f t="shared" si="7"/>
        <v>27.933839999999996</v>
      </c>
      <c r="K34" s="14">
        <f t="shared" si="8"/>
        <v>36.671760000000006</v>
      </c>
      <c r="L34" s="20">
        <f t="shared" si="9"/>
        <v>2.4447840000000003</v>
      </c>
      <c r="M34" s="13">
        <f t="shared" si="10"/>
        <v>0.40746400000000005</v>
      </c>
      <c r="N34" s="14">
        <f t="shared" si="0"/>
        <v>25.394400000000001</v>
      </c>
      <c r="O34" s="20">
        <f t="shared" si="11"/>
        <v>1.015776</v>
      </c>
      <c r="P34" s="13">
        <f t="shared" si="12"/>
        <v>0.28216000000000002</v>
      </c>
      <c r="Q34" s="14">
        <f t="shared" si="1"/>
        <v>27.933839999999996</v>
      </c>
      <c r="R34" s="13">
        <f t="shared" si="13"/>
        <v>0.31037599999999999</v>
      </c>
      <c r="T34" s="4">
        <f t="shared" si="14"/>
        <v>0</v>
      </c>
    </row>
    <row r="35" spans="1:20">
      <c r="A35">
        <f t="shared" si="15"/>
        <v>105</v>
      </c>
      <c r="B35" s="2">
        <v>3</v>
      </c>
      <c r="C35" s="4">
        <f t="shared" si="2"/>
        <v>15</v>
      </c>
      <c r="D35" s="4">
        <f t="shared" si="3"/>
        <v>3.8956800000000023</v>
      </c>
      <c r="E35" s="4">
        <f t="shared" si="4"/>
        <v>21.52608</v>
      </c>
      <c r="F35" s="4">
        <f t="shared" si="5"/>
        <v>0</v>
      </c>
      <c r="G35" s="4">
        <f t="shared" si="6"/>
        <v>0</v>
      </c>
      <c r="H35" s="4">
        <f t="shared" si="16"/>
        <v>30.751542857142859</v>
      </c>
      <c r="I35" s="4">
        <f t="shared" si="7"/>
        <v>33.826697142857135</v>
      </c>
      <c r="K35" s="14">
        <f t="shared" si="8"/>
        <v>40.421760000000006</v>
      </c>
      <c r="L35" s="20">
        <f t="shared" si="9"/>
        <v>2.6947840000000003</v>
      </c>
      <c r="M35" s="13">
        <f t="shared" si="10"/>
        <v>0.3849691428571429</v>
      </c>
      <c r="N35" s="14">
        <f t="shared" si="0"/>
        <v>30.751542857142859</v>
      </c>
      <c r="O35" s="20">
        <f t="shared" si="11"/>
        <v>1.2300617142857144</v>
      </c>
      <c r="P35" s="13">
        <f t="shared" si="12"/>
        <v>0.29287183673469391</v>
      </c>
      <c r="Q35" s="14">
        <f t="shared" si="1"/>
        <v>33.826697142857135</v>
      </c>
      <c r="R35" s="13">
        <f t="shared" si="13"/>
        <v>0.32215902040816319</v>
      </c>
      <c r="T35" s="4">
        <f t="shared" si="14"/>
        <v>0</v>
      </c>
    </row>
    <row r="36" spans="1:20">
      <c r="A36">
        <f t="shared" si="15"/>
        <v>120</v>
      </c>
      <c r="B36" s="2">
        <v>3</v>
      </c>
      <c r="C36" s="4">
        <f t="shared" si="2"/>
        <v>15</v>
      </c>
      <c r="D36" s="4">
        <f t="shared" si="3"/>
        <v>3.8956800000000023</v>
      </c>
      <c r="E36" s="4">
        <f t="shared" si="4"/>
        <v>25.27608</v>
      </c>
      <c r="F36" s="4">
        <f t="shared" si="5"/>
        <v>0</v>
      </c>
      <c r="G36" s="4">
        <f t="shared" si="6"/>
        <v>0</v>
      </c>
      <c r="H36" s="4">
        <f t="shared" si="16"/>
        <v>36.108685714285713</v>
      </c>
      <c r="I36" s="4">
        <f t="shared" si="7"/>
        <v>39.719554285714281</v>
      </c>
      <c r="K36" s="14">
        <f t="shared" si="8"/>
        <v>44.171760000000006</v>
      </c>
      <c r="L36" s="20">
        <f t="shared" si="9"/>
        <v>2.9447840000000003</v>
      </c>
      <c r="M36" s="13">
        <f t="shared" si="10"/>
        <v>0.36809800000000004</v>
      </c>
      <c r="N36" s="14">
        <f t="shared" si="0"/>
        <v>36.108685714285713</v>
      </c>
      <c r="O36" s="20">
        <f t="shared" si="11"/>
        <v>1.4443474285714286</v>
      </c>
      <c r="P36" s="13">
        <f t="shared" si="12"/>
        <v>0.30090571428571428</v>
      </c>
      <c r="Q36" s="14">
        <f t="shared" si="1"/>
        <v>39.719554285714281</v>
      </c>
      <c r="R36" s="13">
        <f t="shared" si="13"/>
        <v>0.33099628571428569</v>
      </c>
      <c r="T36" s="4">
        <f t="shared" si="14"/>
        <v>0</v>
      </c>
    </row>
    <row r="37" spans="1:20">
      <c r="A37">
        <f t="shared" si="15"/>
        <v>135</v>
      </c>
      <c r="B37" s="2">
        <v>3</v>
      </c>
      <c r="C37" s="4">
        <f t="shared" si="2"/>
        <v>15</v>
      </c>
      <c r="D37" s="4">
        <f t="shared" si="3"/>
        <v>3.8956800000000023</v>
      </c>
      <c r="E37" s="4">
        <f t="shared" si="4"/>
        <v>29.02608</v>
      </c>
      <c r="F37" s="4">
        <f t="shared" si="5"/>
        <v>0</v>
      </c>
      <c r="G37" s="4">
        <f t="shared" si="6"/>
        <v>0</v>
      </c>
      <c r="H37" s="4">
        <f t="shared" si="16"/>
        <v>41.465828571428574</v>
      </c>
      <c r="I37" s="4">
        <f t="shared" si="7"/>
        <v>45.61241142857142</v>
      </c>
      <c r="K37" s="14">
        <f t="shared" si="8"/>
        <v>47.921760000000006</v>
      </c>
      <c r="L37" s="20">
        <f t="shared" si="9"/>
        <v>3.1947840000000003</v>
      </c>
      <c r="M37" s="13">
        <f t="shared" si="10"/>
        <v>0.35497600000000007</v>
      </c>
      <c r="N37" s="14">
        <f t="shared" si="0"/>
        <v>41.465828571428574</v>
      </c>
      <c r="O37" s="20">
        <f t="shared" si="11"/>
        <v>1.658633142857143</v>
      </c>
      <c r="P37" s="13">
        <f t="shared" si="12"/>
        <v>0.30715428571428571</v>
      </c>
      <c r="Q37" s="14">
        <f t="shared" si="1"/>
        <v>45.61241142857142</v>
      </c>
      <c r="R37" s="13">
        <f t="shared" si="13"/>
        <v>0.33786971428571422</v>
      </c>
      <c r="T37" s="4">
        <f t="shared" si="14"/>
        <v>0</v>
      </c>
    </row>
    <row r="38" spans="1:20">
      <c r="A38">
        <f t="shared" si="15"/>
        <v>150</v>
      </c>
      <c r="B38" s="2">
        <v>3</v>
      </c>
      <c r="C38" s="4">
        <f t="shared" si="2"/>
        <v>15</v>
      </c>
      <c r="D38" s="4">
        <f t="shared" si="3"/>
        <v>3.8956800000000023</v>
      </c>
      <c r="E38" s="4">
        <f t="shared" si="4"/>
        <v>32.77608</v>
      </c>
      <c r="F38" s="4">
        <f t="shared" si="5"/>
        <v>0</v>
      </c>
      <c r="G38" s="4">
        <f t="shared" si="6"/>
        <v>0</v>
      </c>
      <c r="H38" s="4">
        <f t="shared" si="16"/>
        <v>46.822971428571428</v>
      </c>
      <c r="I38" s="4">
        <f t="shared" si="7"/>
        <v>51.505268571428566</v>
      </c>
      <c r="K38" s="14">
        <f t="shared" si="8"/>
        <v>51.671760000000006</v>
      </c>
      <c r="L38" s="20">
        <f t="shared" si="9"/>
        <v>3.4447840000000003</v>
      </c>
      <c r="M38" s="13">
        <f t="shared" si="10"/>
        <v>0.34447840000000002</v>
      </c>
      <c r="N38" s="14">
        <f t="shared" si="0"/>
        <v>46.822971428571428</v>
      </c>
      <c r="O38" s="20">
        <f t="shared" si="11"/>
        <v>1.8729188571428572</v>
      </c>
      <c r="P38" s="13">
        <f t="shared" si="12"/>
        <v>0.31215314285714285</v>
      </c>
      <c r="Q38" s="14">
        <f t="shared" si="1"/>
        <v>51.505268571428566</v>
      </c>
      <c r="R38" s="13">
        <f t="shared" si="13"/>
        <v>0.34336845714285713</v>
      </c>
      <c r="T38" s="4">
        <f t="shared" si="14"/>
        <v>0</v>
      </c>
    </row>
    <row r="39" spans="1:20">
      <c r="A39">
        <f t="shared" si="15"/>
        <v>165</v>
      </c>
      <c r="B39" s="2">
        <v>3</v>
      </c>
      <c r="C39" s="4">
        <f t="shared" si="2"/>
        <v>15</v>
      </c>
      <c r="D39" s="4">
        <f t="shared" si="3"/>
        <v>3.8956800000000023</v>
      </c>
      <c r="E39" s="4">
        <f t="shared" si="4"/>
        <v>36.52608</v>
      </c>
      <c r="F39" s="4">
        <f t="shared" si="5"/>
        <v>0</v>
      </c>
      <c r="G39" s="4">
        <f t="shared" si="6"/>
        <v>0</v>
      </c>
      <c r="H39" s="4">
        <f t="shared" si="16"/>
        <v>52.180114285714289</v>
      </c>
      <c r="I39" s="4">
        <f t="shared" si="7"/>
        <v>57.398125714285705</v>
      </c>
      <c r="K39" s="14">
        <f t="shared" si="8"/>
        <v>55.421760000000006</v>
      </c>
      <c r="L39" s="20">
        <f t="shared" si="9"/>
        <v>3.6947840000000003</v>
      </c>
      <c r="M39" s="13">
        <f t="shared" si="10"/>
        <v>0.3358894545454546</v>
      </c>
      <c r="N39" s="14">
        <f t="shared" si="0"/>
        <v>52.180114285714289</v>
      </c>
      <c r="O39" s="20">
        <f t="shared" si="11"/>
        <v>2.0872045714285714</v>
      </c>
      <c r="P39" s="13">
        <f t="shared" si="12"/>
        <v>0.3162431168831169</v>
      </c>
      <c r="Q39" s="14">
        <f t="shared" si="1"/>
        <v>57.398125714285705</v>
      </c>
      <c r="R39" s="13">
        <f t="shared" si="13"/>
        <v>0.34786742857142849</v>
      </c>
      <c r="T39" s="4">
        <f t="shared" si="14"/>
        <v>0</v>
      </c>
    </row>
    <row r="40" spans="1:20">
      <c r="A40">
        <f t="shared" si="15"/>
        <v>180</v>
      </c>
      <c r="B40" s="2">
        <v>3</v>
      </c>
      <c r="C40" s="4">
        <f t="shared" si="2"/>
        <v>15</v>
      </c>
      <c r="D40" s="4">
        <f t="shared" si="3"/>
        <v>3.8956800000000023</v>
      </c>
      <c r="E40" s="4">
        <f t="shared" si="4"/>
        <v>40.27608</v>
      </c>
      <c r="F40" s="4">
        <f t="shared" si="5"/>
        <v>0</v>
      </c>
      <c r="G40" s="4">
        <f t="shared" si="6"/>
        <v>0</v>
      </c>
      <c r="H40" s="4">
        <f t="shared" si="16"/>
        <v>57.537257142857143</v>
      </c>
      <c r="I40" s="4">
        <f t="shared" si="7"/>
        <v>63.290982857142851</v>
      </c>
      <c r="K40" s="14">
        <f t="shared" si="8"/>
        <v>59.171760000000006</v>
      </c>
      <c r="L40" s="20">
        <f t="shared" si="9"/>
        <v>3.9447840000000003</v>
      </c>
      <c r="M40" s="13">
        <f t="shared" si="10"/>
        <v>0.32873200000000002</v>
      </c>
      <c r="N40" s="14">
        <f t="shared" si="0"/>
        <v>57.537257142857143</v>
      </c>
      <c r="O40" s="20">
        <f t="shared" si="11"/>
        <v>2.3014902857142858</v>
      </c>
      <c r="P40" s="13">
        <f t="shared" si="12"/>
        <v>0.31965142857142859</v>
      </c>
      <c r="Q40" s="14">
        <f t="shared" si="1"/>
        <v>63.290982857142851</v>
      </c>
      <c r="R40" s="13">
        <f t="shared" si="13"/>
        <v>0.35161657142857139</v>
      </c>
      <c r="T40" s="4">
        <f t="shared" si="14"/>
        <v>0</v>
      </c>
    </row>
    <row r="41" spans="1:20">
      <c r="A41">
        <f t="shared" si="15"/>
        <v>195</v>
      </c>
      <c r="B41" s="2">
        <v>3</v>
      </c>
      <c r="C41" s="4">
        <f t="shared" si="2"/>
        <v>15</v>
      </c>
      <c r="D41" s="4">
        <f t="shared" si="3"/>
        <v>3.8956800000000023</v>
      </c>
      <c r="E41" s="4">
        <f t="shared" si="4"/>
        <v>44.02608</v>
      </c>
      <c r="F41" s="4">
        <f t="shared" si="5"/>
        <v>0</v>
      </c>
      <c r="G41" s="4">
        <f t="shared" si="6"/>
        <v>0</v>
      </c>
      <c r="H41" s="4">
        <f t="shared" si="16"/>
        <v>62.894400000000005</v>
      </c>
      <c r="I41" s="4">
        <f t="shared" si="7"/>
        <v>69.183839999999989</v>
      </c>
      <c r="K41" s="14">
        <f t="shared" si="8"/>
        <v>62.921760000000006</v>
      </c>
      <c r="L41" s="20">
        <f t="shared" si="9"/>
        <v>4.1947840000000003</v>
      </c>
      <c r="M41" s="13">
        <f t="shared" si="10"/>
        <v>0.32267569230769233</v>
      </c>
      <c r="N41" s="14">
        <f t="shared" si="0"/>
        <v>62.894400000000005</v>
      </c>
      <c r="O41" s="20">
        <f t="shared" si="11"/>
        <v>2.5157760000000002</v>
      </c>
      <c r="P41" s="13">
        <f t="shared" si="12"/>
        <v>0.32253538461538461</v>
      </c>
      <c r="Q41" s="14">
        <f t="shared" si="1"/>
        <v>69.183839999999989</v>
      </c>
      <c r="R41" s="13">
        <f t="shared" si="13"/>
        <v>0.354788923076923</v>
      </c>
      <c r="T41" s="4">
        <f t="shared" si="14"/>
        <v>0</v>
      </c>
    </row>
    <row r="42" spans="1:20">
      <c r="A42">
        <f t="shared" si="15"/>
        <v>210</v>
      </c>
      <c r="B42" s="2">
        <v>3</v>
      </c>
      <c r="C42" s="4">
        <f t="shared" si="2"/>
        <v>15</v>
      </c>
      <c r="D42" s="4">
        <f t="shared" si="3"/>
        <v>3.8956800000000023</v>
      </c>
      <c r="E42" s="4">
        <f t="shared" si="4"/>
        <v>47.77608</v>
      </c>
      <c r="F42" s="4">
        <f t="shared" si="5"/>
        <v>0</v>
      </c>
      <c r="G42" s="4">
        <f t="shared" si="6"/>
        <v>0</v>
      </c>
      <c r="H42" s="4">
        <f t="shared" si="16"/>
        <v>68.251542857142866</v>
      </c>
      <c r="I42" s="4">
        <f t="shared" si="7"/>
        <v>75.076697142857128</v>
      </c>
      <c r="K42" s="14">
        <f t="shared" si="8"/>
        <v>66.671760000000006</v>
      </c>
      <c r="L42" s="20">
        <f t="shared" si="9"/>
        <v>4.4447840000000003</v>
      </c>
      <c r="M42" s="13">
        <f t="shared" si="10"/>
        <v>0.31748457142857145</v>
      </c>
      <c r="N42" s="14">
        <f t="shared" si="0"/>
        <v>68.251542857142866</v>
      </c>
      <c r="O42" s="20">
        <f t="shared" si="11"/>
        <v>2.7300617142857146</v>
      </c>
      <c r="P42" s="13">
        <f t="shared" si="12"/>
        <v>0.32500734693877553</v>
      </c>
      <c r="Q42" s="14">
        <f t="shared" si="1"/>
        <v>75.076697142857128</v>
      </c>
      <c r="R42" s="13">
        <f t="shared" si="13"/>
        <v>0.35750808163265302</v>
      </c>
      <c r="T42" s="4">
        <f t="shared" si="14"/>
        <v>0</v>
      </c>
    </row>
    <row r="43" spans="1:20">
      <c r="A43">
        <f t="shared" si="15"/>
        <v>225</v>
      </c>
      <c r="B43" s="2">
        <v>3</v>
      </c>
      <c r="C43" s="4">
        <f t="shared" si="2"/>
        <v>15</v>
      </c>
      <c r="D43" s="4">
        <f t="shared" si="3"/>
        <v>3.8956800000000023</v>
      </c>
      <c r="E43" s="4">
        <f t="shared" si="4"/>
        <v>51.52608</v>
      </c>
      <c r="F43" s="4">
        <f t="shared" si="5"/>
        <v>0</v>
      </c>
      <c r="G43" s="4">
        <f t="shared" si="6"/>
        <v>0</v>
      </c>
      <c r="H43" s="4">
        <f t="shared" si="16"/>
        <v>73.608685714285713</v>
      </c>
      <c r="I43" s="4">
        <f t="shared" si="7"/>
        <v>80.969554285714267</v>
      </c>
      <c r="K43" s="14">
        <f t="shared" si="8"/>
        <v>70.421760000000006</v>
      </c>
      <c r="L43" s="20">
        <f t="shared" si="9"/>
        <v>4.6947840000000003</v>
      </c>
      <c r="M43" s="13">
        <f t="shared" si="10"/>
        <v>0.31298560000000003</v>
      </c>
      <c r="N43" s="14">
        <f t="shared" si="0"/>
        <v>73.608685714285713</v>
      </c>
      <c r="O43" s="20">
        <f t="shared" si="11"/>
        <v>2.9443474285714286</v>
      </c>
      <c r="P43" s="13">
        <f t="shared" si="12"/>
        <v>0.32714971428571427</v>
      </c>
      <c r="Q43" s="14">
        <f t="shared" si="1"/>
        <v>80.969554285714267</v>
      </c>
      <c r="R43" s="13">
        <f t="shared" si="13"/>
        <v>0.35986468571428565</v>
      </c>
      <c r="T43" s="4">
        <f t="shared" si="14"/>
        <v>0</v>
      </c>
    </row>
    <row r="44" spans="1:20">
      <c r="A44">
        <f t="shared" si="15"/>
        <v>240</v>
      </c>
      <c r="B44" s="2">
        <v>3</v>
      </c>
      <c r="C44" s="4">
        <f t="shared" si="2"/>
        <v>15</v>
      </c>
      <c r="D44" s="4">
        <f t="shared" si="3"/>
        <v>3.8956800000000023</v>
      </c>
      <c r="E44" s="4">
        <f t="shared" si="4"/>
        <v>55.27608</v>
      </c>
      <c r="F44" s="4">
        <f t="shared" si="5"/>
        <v>0</v>
      </c>
      <c r="G44" s="4">
        <f t="shared" si="6"/>
        <v>0</v>
      </c>
      <c r="H44" s="4">
        <f t="shared" si="16"/>
        <v>78.965828571428574</v>
      </c>
      <c r="I44" s="4">
        <f t="shared" si="7"/>
        <v>86.86241142857142</v>
      </c>
      <c r="K44" s="14">
        <f t="shared" si="8"/>
        <v>74.171760000000006</v>
      </c>
      <c r="L44" s="20">
        <f t="shared" si="9"/>
        <v>4.9447840000000003</v>
      </c>
      <c r="M44" s="13">
        <f t="shared" si="10"/>
        <v>0.30904900000000002</v>
      </c>
      <c r="N44" s="14">
        <f t="shared" si="0"/>
        <v>78.965828571428574</v>
      </c>
      <c r="O44" s="20">
        <f t="shared" si="11"/>
        <v>3.158633142857143</v>
      </c>
      <c r="P44" s="13">
        <f t="shared" si="12"/>
        <v>0.32902428571428571</v>
      </c>
      <c r="Q44" s="14">
        <f t="shared" si="1"/>
        <v>86.86241142857142</v>
      </c>
      <c r="R44" s="13">
        <f t="shared" si="13"/>
        <v>0.36192671428571427</v>
      </c>
      <c r="T44" s="4">
        <f t="shared" si="14"/>
        <v>0</v>
      </c>
    </row>
    <row r="45" spans="1:20">
      <c r="K45" s="4"/>
      <c r="L45" s="4"/>
      <c r="N45" s="4"/>
      <c r="O45" s="4"/>
      <c r="Q45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2013-08-26T13:32:08Z</dcterms:created>
  <dcterms:modified xsi:type="dcterms:W3CDTF">2014-03-28T18:37:25Z</dcterms:modified>
</cp:coreProperties>
</file>